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ÀI LIỆU CƠ QUAN SNV\NĂM 2025\NGHỊ QUYẾT KCT THAY THẾ NQ 16.2023 CỦA HĐND TỈNH\HỒ SƠ ĐỀ NGHỊ XÂY DỰNG NGHỊ QUYẾT THAY THẾ NQ 16.2023 (14.01.2025)\"/>
    </mc:Choice>
  </mc:AlternateContent>
  <bookViews>
    <workbookView xWindow="-120" yWindow="-120" windowWidth="20730" windowHeight="11160"/>
  </bookViews>
  <sheets>
    <sheet name="Chi KCT; Chi hoạt động " sheetId="1" r:id="rId1"/>
    <sheet name="Ng trực tiếp hđ thôn, tổ" sheetId="6" r:id="rId2"/>
    <sheet name="Người thực hiện nvu khác" sheetId="2" r:id="rId3"/>
    <sheet name="Dự kiến tổng kinh phí NQ mới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G10" i="1"/>
  <c r="D10" i="1"/>
  <c r="D9" i="5" l="1"/>
  <c r="E23" i="2"/>
  <c r="E11" i="2" l="1"/>
  <c r="E8" i="2" l="1"/>
  <c r="E7" i="2"/>
  <c r="E6" i="2"/>
  <c r="E5" i="2"/>
  <c r="C15" i="5" l="1"/>
  <c r="C9" i="5"/>
  <c r="C6" i="5"/>
  <c r="D6" i="5" l="1"/>
  <c r="D13" i="5"/>
  <c r="D15" i="5" s="1"/>
  <c r="D9" i="6" l="1"/>
  <c r="G9" i="1" l="1"/>
  <c r="G6" i="1"/>
  <c r="D8" i="1"/>
  <c r="D6" i="1" l="1"/>
  <c r="D7" i="1"/>
  <c r="C9" i="1" l="1"/>
  <c r="E18" i="2" l="1"/>
  <c r="E17" i="2"/>
  <c r="E15" i="2"/>
  <c r="E14" i="2"/>
  <c r="E24" i="2" l="1"/>
  <c r="E22" i="2"/>
  <c r="E21" i="2"/>
  <c r="E20" i="2"/>
  <c r="E9" i="2" l="1"/>
</calcChain>
</file>

<file path=xl/sharedStrings.xml><?xml version="1.0" encoding="utf-8"?>
<sst xmlns="http://schemas.openxmlformats.org/spreadsheetml/2006/main" count="107" uniqueCount="99">
  <si>
    <t xml:space="preserve"> loại I</t>
  </si>
  <si>
    <t xml:space="preserve"> loại II</t>
  </si>
  <si>
    <t>Số ĐVHC cấp xã</t>
  </si>
  <si>
    <t>loại III</t>
  </si>
  <si>
    <t>TT</t>
  </si>
  <si>
    <t>TỔNG</t>
  </si>
  <si>
    <t>Số lượng</t>
  </si>
  <si>
    <t>Nhân viên thú y (ở xã, phường, thị trấn)</t>
  </si>
  <si>
    <t>I</t>
  </si>
  <si>
    <t>Nhân viên quản lý chất lượng nông lâm sản và thuỷ sản (ở xã, phường, thị trấn)</t>
  </si>
  <si>
    <t>II</t>
  </si>
  <si>
    <t>Chức danh người thực hiện nhiệm vụ khác ở thôn, tổ dân phố</t>
  </si>
  <si>
    <t>Thôn, TDP loại I</t>
  </si>
  <si>
    <t>Thôn, TDP loại II</t>
  </si>
  <si>
    <t>Thôn, TDP loại III</t>
  </si>
  <si>
    <t>Thôn đội trưởng, Tổ đội trưởng</t>
  </si>
  <si>
    <t>Nhân viên y tế thôn</t>
  </si>
  <si>
    <t>Đội trưởng Đội dân phòng</t>
  </si>
  <si>
    <t>20% lương tối thiểu vùng/người/tháng</t>
  </si>
  <si>
    <t>Đội phó Đội dân phòng</t>
  </si>
  <si>
    <t>15% lương tối thiểu vùng/người/tháng</t>
  </si>
  <si>
    <t>lương tối thiểu khu vực III</t>
  </si>
  <si>
    <t>lương tối thiểu khu vực IV</t>
  </si>
  <si>
    <t>Mức hỗ trợ
 theo tháng</t>
  </si>
  <si>
    <t>TỔNG I</t>
  </si>
  <si>
    <t>Số lượng  hiện có</t>
  </si>
  <si>
    <t>Thôn &gt;= 350 hộ; TDP =&lt;500 hộ; Thôn, TDP thuộc ĐVHC cấp xã trọng điểm, phức tạp….; Thôn&gt;= 350 hộ chuyển thành TDP do thành lập ĐVHC đô thị cấp xã</t>
  </si>
  <si>
    <t>Cộng tác viên dân số kiêm công tác gia đình và trẻ em ở thôn, tdp</t>
  </si>
  <si>
    <t>Số thôn,tdp 5 phường: Liêm Chính: 3; THĐ: 13; Minh Khai: 9; HBT: 12; LKT: 9</t>
  </si>
  <si>
    <t>Tổng II</t>
  </si>
  <si>
    <t>Tổng I + II</t>
  </si>
  <si>
    <t>Ghi chú</t>
  </si>
  <si>
    <t>Thôn, TDP còn lại</t>
  </si>
  <si>
    <t>Nội dung chi</t>
  </si>
  <si>
    <t>Chi hoạt động của thôn, tổ dân phố</t>
  </si>
  <si>
    <t>Chi hoạt động tổ chức chính trị - xã hội ở cấp xã</t>
  </si>
  <si>
    <t>Chi phụ cấp KCT ở thôn, tdp</t>
  </si>
  <si>
    <t>Chi phụ cấp KCT ở cấp xã</t>
  </si>
  <si>
    <t xml:space="preserve">Chức danh người thực hiện nhiệm vụ khác ở cấp xã
</t>
  </si>
  <si>
    <t>(5)=Mức khoán theo loại*2340000*(3)*
12 tháng</t>
  </si>
  <si>
    <t>Tổng chi cho KCT ở cấp xã/năm</t>
  </si>
  <si>
    <t>Tổng chi cho KCT ở thôn, tdp/năm</t>
  </si>
  <si>
    <t>STT</t>
  </si>
  <si>
    <t xml:space="preserve">Chức danh </t>
  </si>
  <si>
    <t>Dự kiến Nghị quyết mới</t>
  </si>
  <si>
    <t>0,8 mức lương cơ sở/người/tháng</t>
  </si>
  <si>
    <t>06 chức danh:
Phó Bí thư chi bộ; Chi hội trưởng chi hội Người cao tuổi; Chi hội trưởng chi hội Cựu chiến binh; Chi hội trưởng chi hội LHPN; Chi hội trưởng chi hội Nông dân (đối với thôn, tdp có hoạt động sản xuất nông nghiệp); Bí thư Chi đoàn TNCS Hồ Chí Minh</t>
  </si>
  <si>
    <t>Kinh phí chi/năm</t>
  </si>
  <si>
    <t>0,8*2340000*201*12</t>
  </si>
  <si>
    <r>
      <t xml:space="preserve">Đối với thôn có từ 350 hộ gia đình trở lên, tdp có từ 500 hộ gia đình trở lên; thôn, tổ dân phố thuộc ĐVHC cấp xã trọng điểm, phức tạp về an ninh trật tự theo Quyết định của cơ quan có thẩm quyền; thôn có từ 350 hộ gia đình trở lên chuyển thành tdp do thành lập ĐVHC đô thị cấp xã: </t>
    </r>
    <r>
      <rPr>
        <b/>
        <sz val="12"/>
        <color rgb="FFFF0000"/>
        <rFont val="Times New Roman"/>
        <family val="1"/>
      </rPr>
      <t>350.000 đồng/người/tháng</t>
    </r>
    <r>
      <rPr>
        <b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/>
    </r>
  </si>
  <si>
    <r>
      <t xml:space="preserve">Đối với các thôn, tdp còn lại: </t>
    </r>
    <r>
      <rPr>
        <b/>
        <sz val="12"/>
        <color rgb="FFFF0000"/>
        <rFont val="Times New Roman"/>
        <family val="1"/>
      </rPr>
      <t>300.000 đồng/người/tháng</t>
    </r>
  </si>
  <si>
    <t>350000*6*422*12</t>
  </si>
  <si>
    <t>300000*6*264*12</t>
  </si>
  <si>
    <t>TỔNG KINH PHÍ CHI HỖ TRỢ ĐỐI VỚI NGƯỜI TRỰC TIẾP THAM GIA 
HOẠT ĐỘNG Ở THÔN, TỔ DÂN PHỐ</t>
  </si>
  <si>
    <t xml:space="preserve">TỔNG </t>
  </si>
  <si>
    <t>Ngân sách của tỉnh</t>
  </si>
  <si>
    <t>Ngân sách Trung ương</t>
  </si>
  <si>
    <t>Mức hỗ trợ
theo năm</t>
  </si>
  <si>
    <t>Nhân viên khuyến nông (ở xã, phường, thị trấn có hoạt động sản xuất nông nghiệp)</t>
  </si>
  <si>
    <t>Nhân viên trồng trọt và bảo vệ thực vật (ở xã, phường, thị trấn có hoạt động sản xuất nông nghiệp)</t>
  </si>
  <si>
    <t>Chi hỗ trợ người thực hiện nhiệm vụ khác ở cấp xã</t>
  </si>
  <si>
    <t>(8)=Mức khoán*2340000* (7)*12 tháng</t>
  </si>
  <si>
    <t>Nghị quyết 16/2023/NQ-HĐND</t>
  </si>
  <si>
    <t>Dự kiến 
Nghị quyết mới</t>
  </si>
  <si>
    <t>So sánh</t>
  </si>
  <si>
    <t>Tăng kinh phí do quy mô hộ gia đình ở thôn, tổ dân phố thay đổi</t>
  </si>
  <si>
    <t>Tăng kinh phí do tăng mức hỗ trợ</t>
  </si>
  <si>
    <t>TỔNG CHI THEO NQ CŨ VÀ MỚI</t>
  </si>
  <si>
    <r>
      <t xml:space="preserve">Phó trưởng thôn, Tổ phó Tổ dân phố </t>
    </r>
    <r>
      <rPr>
        <i/>
        <sz val="12"/>
        <color theme="1"/>
        <rFont val="Times New Roman"/>
        <family val="1"/>
      </rPr>
      <t>(chỉ bố trí ở thôn, tdp loại I)</t>
    </r>
  </si>
  <si>
    <t>có 201 thôn, tdp loại I</t>
  </si>
  <si>
    <t>Kinh phí chi/năm (đồng)</t>
  </si>
  <si>
    <t>có 422 thôn, tdp và 06 chức danh/thôn,tdp</t>
  </si>
  <si>
    <t>có 264 thôn, tdp và 06 chức danh/thôn,tdp</t>
  </si>
  <si>
    <t>có 76 thôn chuyển thành 76 tổ dân phố ở Phủ Lý và Kim Bảng</t>
  </si>
  <si>
    <t xml:space="preserve">Thôn, TDP (Phủ Lý, Duy Tiên, Kim Bảng: khu vực III theo Nghị định số 74/2024/NĐ-CP ngày 30/6/2024 của Chính phủ </t>
  </si>
  <si>
    <t xml:space="preserve">Thôn, TDP (Lý Nhân, Bình Lục, Thanh Liêm: khu vực IV theo Nghị định số 74/2024/NĐ-CP ngày 30/6/2024 của Chính phủ </t>
  </si>
  <si>
    <t xml:space="preserve">Thôn, TDP (ở Phủ Lý, Duy Tiên, Kim Bảng: khu vực III theo Nghị định số 74/2024/NĐ-CP ngày 30/6/2024 của Chính phủ </t>
  </si>
  <si>
    <t xml:space="preserve">Thôn, TDP (ở Lý Nhân, Bình Lục, Thanh Liêm: khu vực IV theo Nghị định số 74/2024/NĐ-CP ngày 30/6/2024 của Chính phủ </t>
  </si>
  <si>
    <r>
      <t xml:space="preserve">Thực hiện Theo QĐ số 75/2009/QĐ-TTg ngày 11/5/2009 của Thủ tướng Chính phủ
</t>
    </r>
    <r>
      <rPr>
        <i/>
        <sz val="12"/>
        <color rgb="FFFF0000"/>
        <rFont val="Times New Roman"/>
        <family val="1"/>
      </rPr>
      <t>(không tính vào kinh phí chi Nghị quyết mới)</t>
    </r>
  </si>
  <si>
    <r>
      <t xml:space="preserve">SO SÁNH DỰ KIẾN KINH PHÍ CHI NGHỊ QUYẾT MỚI VÀ CHI NGHỊ QUYẾT 16/2023/NQ-HĐND
</t>
    </r>
    <r>
      <rPr>
        <i/>
        <sz val="14"/>
        <color theme="1"/>
        <rFont val="Times New Roman"/>
        <family val="1"/>
      </rPr>
      <t>(Theo mức lương cơ sở 2.340.000 đồng)</t>
    </r>
  </si>
  <si>
    <t>Chi hỗ trợ người trực tiếp tham gia hoạt động ở thôn, tổ dân phố</t>
  </si>
  <si>
    <t>Chi hỗ trợ người thực hiện nhiệm vụ khác ở thôn, tổ dân phố</t>
  </si>
  <si>
    <t>Phương án tăng mức hỗ trợ</t>
  </si>
  <si>
    <t>Cách tính kinh phí chi/năm</t>
  </si>
  <si>
    <r>
      <rPr>
        <b/>
        <i/>
        <u/>
        <sz val="11"/>
        <color theme="1"/>
        <rFont val="Times New Roman"/>
        <family val="1"/>
      </rPr>
      <t>Ghi chú</t>
    </r>
    <r>
      <rPr>
        <b/>
        <i/>
        <sz val="11"/>
        <color theme="1"/>
        <rFont val="Times New Roman"/>
        <family val="1"/>
      </rPr>
      <t>:</t>
    </r>
    <r>
      <rPr>
        <sz val="11"/>
        <color theme="1"/>
        <rFont val="Times New Roman"/>
        <family val="1"/>
      </rPr>
      <t xml:space="preserve">
</t>
    </r>
    <r>
      <rPr>
        <b/>
        <sz val="11"/>
        <color theme="1"/>
        <rFont val="Times New Roman"/>
        <family val="1"/>
      </rPr>
      <t xml:space="preserve">1. </t>
    </r>
    <r>
      <rPr>
        <sz val="11"/>
        <color theme="1"/>
        <rFont val="Times New Roman"/>
        <family val="1"/>
      </rPr>
      <t xml:space="preserve">Có 43 TDP ở 01 phường ko có hoạt động sx nông nghiệp (phường Châu Cầu, thành phố Phủ Lý);
</t>
    </r>
    <r>
      <rPr>
        <b/>
        <sz val="11"/>
        <color theme="1"/>
        <rFont val="Times New Roman"/>
        <family val="1"/>
      </rPr>
      <t>2.</t>
    </r>
    <r>
      <rPr>
        <sz val="11"/>
        <color theme="1"/>
        <rFont val="Times New Roman"/>
        <family val="1"/>
      </rPr>
      <t xml:space="preserve"> Lương tối thiểu vùng III là 3.860.000đ;  Lương tối thiểu vùng IV là 3.450.000đ (theo Nghị định số 74/2024/NĐ-CP ngày 30/6/2024 của Chính phủ quy định mức lương tối thiểu đối với người lao động làm việc theo hợp đồng).
</t>
    </r>
    <r>
      <rPr>
        <b/>
        <sz val="11"/>
        <color theme="1"/>
        <rFont val="Times New Roman"/>
        <family val="1"/>
      </rPr>
      <t xml:space="preserve">3. </t>
    </r>
    <r>
      <rPr>
        <sz val="11"/>
        <color theme="1"/>
        <rFont val="Times New Roman"/>
        <family val="1"/>
      </rPr>
      <t xml:space="preserve">Theo số liệu Công an tỉnh cung cấp, toàn tỉnh hiện nay có </t>
    </r>
    <r>
      <rPr>
        <b/>
        <i/>
        <sz val="11"/>
        <color theme="1"/>
        <rFont val="Times New Roman"/>
        <family val="1"/>
      </rPr>
      <t>27 Đội trưởng Đội dân phòng</t>
    </r>
    <r>
      <rPr>
        <sz val="11"/>
        <color theme="1"/>
        <rFont val="Times New Roman"/>
        <family val="1"/>
      </rPr>
      <t xml:space="preserve"> (ở Phủ Lý, Duy Tiên, Kim Bảng: 12; ở Bình Lục, Lý Nhân, Thanh Liêm: 15) và có </t>
    </r>
    <r>
      <rPr>
        <b/>
        <i/>
        <sz val="11"/>
        <color theme="1"/>
        <rFont val="Times New Roman"/>
        <family val="1"/>
      </rPr>
      <t>60 Đội phó Đội dân phòng</t>
    </r>
    <r>
      <rPr>
        <sz val="11"/>
        <color theme="1"/>
        <rFont val="Times New Roman"/>
        <family val="1"/>
      </rPr>
      <t xml:space="preserve"> (ở Phủ Lý, Duy Tiên, Kim Bảng: 45; ở Bình Lục, Lý Nhân, Thanh Liêm: 15).</t>
    </r>
  </si>
  <si>
    <t>Giảm 7.647.282.000 đồng/năm</t>
  </si>
  <si>
    <t>Giảm kinh phí do mức hỗ trợ cho 1 số chức danh đã được bãi bỏ và 1 số chức danh giảm số lượng người thực hiện nhiệm vụ</t>
  </si>
  <si>
    <t>Giảm 3.519.522.000 đồng/năm</t>
  </si>
  <si>
    <t>Giảm 4.127.760.000 đồng/năm</t>
  </si>
  <si>
    <t>Giảm kinh phí do năm 2025 tỉnh giảm 11 đơn vị hành chính cấp xã</t>
  </si>
  <si>
    <t>(9)=160 triệu*98 đvhc cấp xã</t>
  </si>
  <si>
    <t xml:space="preserve">Mức hỗ trợ hoạt động của các tổ chức chính trị - xã hội ở cấp xã/năm
</t>
  </si>
  <si>
    <t>Kinh phí chi KCT cấp xã, KCT ở thôn, tổ dân phố;
Chi hoạt động của tổ chức chính trị - xã hội cấp xã; hoạt động của thôn, tổ dân phố</t>
  </si>
  <si>
    <t>(10)=mức hỗ trợ*số lượng</t>
  </si>
  <si>
    <t xml:space="preserve">Thôn, TDP chia theo quy mô hộ gia đình </t>
  </si>
  <si>
    <t xml:space="preserve">Số liệu các huyện, thị xã, thành phố 
dự kiến </t>
  </si>
  <si>
    <t xml:space="preserve">Mức hỗ trợ hoạt động cho các thôn, tổ dân phố/năm 
</t>
  </si>
  <si>
    <t>KINH PHÍ CHI NGƯỜI THỰC HIỆN NHIỆM VỤ KHÁC Ở CẤP XÃ, Ở THÔN, TỔ DÂN PHỐ</t>
  </si>
  <si>
    <t xml:space="preserve">Tăng kinh phí do tăng mức hỗ trợ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</si>
</sst>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i/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4"/>
      <color theme="1"/>
      <name val="Calibri"/>
      <family val="2"/>
      <scheme val="minor"/>
    </font>
    <font>
      <b/>
      <i/>
      <u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sz val="13"/>
      <color theme="1"/>
      <name val="Times New Roman"/>
      <family val="1"/>
    </font>
    <font>
      <i/>
      <sz val="11"/>
      <color rgb="FFFF0000"/>
      <name val="Times New Roman"/>
      <family val="1"/>
    </font>
    <font>
      <b/>
      <sz val="13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3" fontId="1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164" fontId="1" fillId="0" borderId="0" xfId="0" applyNumberFormat="1" applyFont="1"/>
    <xf numFmtId="164" fontId="0" fillId="0" borderId="0" xfId="0" applyNumberFormat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top" wrapText="1"/>
    </xf>
    <xf numFmtId="164" fontId="1" fillId="3" borderId="0" xfId="0" applyNumberFormat="1" applyFont="1" applyFill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0" fillId="0" borderId="0" xfId="0" applyNumberFormat="1"/>
    <xf numFmtId="0" fontId="8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14" fillId="0" borderId="0" xfId="0" applyFont="1" applyBorder="1"/>
    <xf numFmtId="0" fontId="9" fillId="0" borderId="0" xfId="0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/>
    <xf numFmtId="3" fontId="9" fillId="0" borderId="0" xfId="0" applyNumberFormat="1" applyFont="1" applyBorder="1"/>
    <xf numFmtId="0" fontId="9" fillId="0" borderId="1" xfId="0" applyFont="1" applyBorder="1"/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3" fontId="20" fillId="0" borderId="1" xfId="0" applyNumberFormat="1" applyFont="1" applyBorder="1" applyAlignment="1">
      <alignment horizontal="right" vertical="center"/>
    </xf>
    <xf numFmtId="164" fontId="2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right" vertical="center"/>
    </xf>
    <xf numFmtId="0" fontId="0" fillId="0" borderId="0" xfId="0" applyFill="1" applyBorder="1"/>
    <xf numFmtId="3" fontId="10" fillId="0" borderId="0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20" fillId="0" borderId="0" xfId="0" applyNumberFormat="1" applyFont="1" applyAlignment="1">
      <alignment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22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/>
    <xf numFmtId="0" fontId="1" fillId="0" borderId="0" xfId="0" applyFont="1" applyFill="1"/>
    <xf numFmtId="164" fontId="13" fillId="0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tabSelected="1" workbookViewId="0">
      <selection activeCell="K11" sqref="K11"/>
    </sheetView>
  </sheetViews>
  <sheetFormatPr defaultRowHeight="15" x14ac:dyDescent="0.25"/>
  <cols>
    <col min="1" max="1" width="3.28515625" customWidth="1"/>
    <col min="2" max="2" width="7.85546875" customWidth="1"/>
    <col min="3" max="3" width="10.140625" customWidth="1"/>
    <col min="4" max="4" width="16.42578125" customWidth="1"/>
    <col min="5" max="5" width="19.42578125" customWidth="1"/>
    <col min="6" max="6" width="8.140625" customWidth="1"/>
    <col min="7" max="7" width="18.5703125" customWidth="1"/>
    <col min="8" max="8" width="16.85546875" customWidth="1"/>
    <col min="9" max="9" width="18.42578125" customWidth="1"/>
    <col min="10" max="10" width="22.42578125" customWidth="1"/>
    <col min="11" max="11" width="21.85546875" customWidth="1"/>
    <col min="12" max="12" width="12" bestFit="1" customWidth="1"/>
    <col min="13" max="13" width="12.85546875" customWidth="1"/>
    <col min="14" max="14" width="13" customWidth="1"/>
    <col min="16" max="16" width="11" bestFit="1" customWidth="1"/>
  </cols>
  <sheetData>
    <row r="2" spans="1:14" ht="60" customHeight="1" x14ac:dyDescent="0.25">
      <c r="A2" s="113" t="s">
        <v>92</v>
      </c>
      <c r="B2" s="113"/>
      <c r="C2" s="113"/>
      <c r="D2" s="113"/>
      <c r="E2" s="113"/>
      <c r="F2" s="113"/>
      <c r="G2" s="113"/>
      <c r="H2" s="113"/>
      <c r="I2" s="113"/>
      <c r="J2" s="86"/>
      <c r="K2" s="71"/>
      <c r="L2" s="71"/>
      <c r="M2" s="71"/>
      <c r="N2" s="71"/>
    </row>
    <row r="4" spans="1:14" ht="117" customHeight="1" x14ac:dyDescent="0.25">
      <c r="A4" s="76" t="s">
        <v>4</v>
      </c>
      <c r="B4" s="76" t="s">
        <v>2</v>
      </c>
      <c r="C4" s="76" t="s">
        <v>95</v>
      </c>
      <c r="D4" s="77" t="s">
        <v>40</v>
      </c>
      <c r="E4" s="76" t="s">
        <v>94</v>
      </c>
      <c r="F4" s="76" t="s">
        <v>25</v>
      </c>
      <c r="G4" s="77" t="s">
        <v>41</v>
      </c>
      <c r="H4" s="78" t="s">
        <v>91</v>
      </c>
      <c r="I4" s="78" t="s">
        <v>96</v>
      </c>
      <c r="J4" s="61"/>
      <c r="K4" s="62"/>
      <c r="L4" s="62"/>
      <c r="M4" s="62"/>
    </row>
    <row r="5" spans="1:14" ht="43.5" customHeight="1" x14ac:dyDescent="0.25">
      <c r="A5" s="60">
        <v>1</v>
      </c>
      <c r="B5" s="60">
        <v>2</v>
      </c>
      <c r="C5" s="60">
        <v>3</v>
      </c>
      <c r="D5" s="75" t="s">
        <v>39</v>
      </c>
      <c r="E5" s="60">
        <v>6</v>
      </c>
      <c r="F5" s="60">
        <v>7</v>
      </c>
      <c r="G5" s="60" t="s">
        <v>61</v>
      </c>
      <c r="H5" s="60" t="s">
        <v>90</v>
      </c>
      <c r="I5" s="60" t="s">
        <v>93</v>
      </c>
      <c r="J5" s="63"/>
      <c r="K5" s="63"/>
      <c r="L5" s="63"/>
      <c r="M5" s="63"/>
    </row>
    <row r="6" spans="1:14" ht="46.5" customHeight="1" x14ac:dyDescent="0.25">
      <c r="A6" s="81">
        <v>1</v>
      </c>
      <c r="B6" s="81" t="s">
        <v>0</v>
      </c>
      <c r="C6" s="81">
        <v>20</v>
      </c>
      <c r="D6" s="83">
        <f>21*2340000*C6*12</f>
        <v>11793600000</v>
      </c>
      <c r="E6" s="117" t="s">
        <v>26</v>
      </c>
      <c r="F6" s="117">
        <v>422</v>
      </c>
      <c r="G6" s="120">
        <f>6*2340000*F6*12</f>
        <v>71098560000</v>
      </c>
      <c r="H6" s="117"/>
      <c r="I6" s="126">
        <v>8440000000</v>
      </c>
      <c r="J6" s="73"/>
      <c r="K6" s="65"/>
      <c r="L6" s="65"/>
      <c r="M6" s="65"/>
    </row>
    <row r="7" spans="1:14" ht="37.5" customHeight="1" x14ac:dyDescent="0.25">
      <c r="A7" s="81">
        <v>2</v>
      </c>
      <c r="B7" s="81" t="s">
        <v>1</v>
      </c>
      <c r="C7" s="81">
        <v>75</v>
      </c>
      <c r="D7" s="83">
        <f>18*2340000*C7*12</f>
        <v>37908000000</v>
      </c>
      <c r="E7" s="118"/>
      <c r="F7" s="118"/>
      <c r="G7" s="121"/>
      <c r="H7" s="118"/>
      <c r="I7" s="126"/>
      <c r="J7" s="73"/>
      <c r="K7" s="65"/>
      <c r="L7" s="65"/>
      <c r="M7" s="65"/>
    </row>
    <row r="8" spans="1:14" ht="69" customHeight="1" x14ac:dyDescent="0.25">
      <c r="A8" s="81">
        <v>3</v>
      </c>
      <c r="B8" s="81" t="s">
        <v>3</v>
      </c>
      <c r="C8" s="81">
        <v>3</v>
      </c>
      <c r="D8" s="83">
        <f>15*2340000*C8*12</f>
        <v>1263600000</v>
      </c>
      <c r="E8" s="119"/>
      <c r="F8" s="119"/>
      <c r="G8" s="122"/>
      <c r="H8" s="118"/>
      <c r="I8" s="126"/>
      <c r="J8" s="73"/>
      <c r="K8" s="64"/>
      <c r="L8" s="64"/>
      <c r="M8" s="65"/>
    </row>
    <row r="9" spans="1:14" ht="37.5" customHeight="1" x14ac:dyDescent="0.25">
      <c r="A9" s="81"/>
      <c r="B9" s="81"/>
      <c r="C9" s="81">
        <f>SUM(C6:C8)</f>
        <v>98</v>
      </c>
      <c r="D9" s="81"/>
      <c r="E9" s="81" t="s">
        <v>32</v>
      </c>
      <c r="F9" s="81">
        <v>264</v>
      </c>
      <c r="G9" s="84">
        <f>4.5*2340000*F9*12</f>
        <v>33359040000</v>
      </c>
      <c r="H9" s="119"/>
      <c r="I9" s="85">
        <v>3960000000</v>
      </c>
      <c r="J9" s="72"/>
      <c r="K9" s="66"/>
      <c r="L9" s="65"/>
      <c r="M9" s="65"/>
    </row>
    <row r="10" spans="1:14" ht="34.5" customHeight="1" x14ac:dyDescent="0.25">
      <c r="A10" s="127" t="s">
        <v>5</v>
      </c>
      <c r="B10" s="127"/>
      <c r="C10" s="127"/>
      <c r="D10" s="79">
        <f>SUM(D6:D8)</f>
        <v>50965200000</v>
      </c>
      <c r="E10" s="80"/>
      <c r="F10" s="81">
        <v>686</v>
      </c>
      <c r="G10" s="79">
        <f>G6+G9</f>
        <v>104457600000</v>
      </c>
      <c r="H10" s="82">
        <v>15680000000</v>
      </c>
      <c r="I10" s="82">
        <f>I6+I9</f>
        <v>12400000000</v>
      </c>
      <c r="J10" s="74"/>
      <c r="K10" s="72"/>
      <c r="L10" s="66"/>
      <c r="M10" s="66"/>
      <c r="N10" s="66"/>
    </row>
    <row r="11" spans="1:14" ht="39.75" customHeight="1" x14ac:dyDescent="0.25">
      <c r="A11" s="125"/>
      <c r="B11" s="125"/>
      <c r="C11" s="125"/>
      <c r="D11" s="125"/>
      <c r="E11" s="67"/>
      <c r="F11" s="116"/>
      <c r="G11" s="116"/>
      <c r="H11" s="68"/>
      <c r="I11" s="69"/>
      <c r="J11" s="56"/>
      <c r="K11" s="72"/>
      <c r="L11" s="66"/>
      <c r="M11" s="123"/>
      <c r="N11" s="124"/>
    </row>
    <row r="12" spans="1:14" ht="28.5" customHeight="1" x14ac:dyDescent="0.25">
      <c r="A12" s="114"/>
      <c r="B12" s="114"/>
      <c r="C12" s="114"/>
      <c r="D12" s="114"/>
      <c r="E12" s="67"/>
      <c r="F12" s="115"/>
      <c r="G12" s="115"/>
      <c r="H12" s="70"/>
      <c r="I12" s="56"/>
      <c r="J12" s="1"/>
      <c r="K12" s="1"/>
      <c r="L12" s="1"/>
      <c r="M12" s="1"/>
      <c r="N12" s="1"/>
    </row>
    <row r="13" spans="1:14" ht="21.75" customHeight="1" x14ac:dyDescent="0.25">
      <c r="A13" s="114"/>
      <c r="B13" s="114"/>
      <c r="C13" s="114"/>
      <c r="D13" s="114"/>
      <c r="E13" s="67"/>
      <c r="F13" s="56"/>
      <c r="G13" s="56"/>
      <c r="H13" s="56"/>
      <c r="I13" s="56"/>
      <c r="J13" s="1"/>
      <c r="K13" s="1"/>
      <c r="L13" s="1"/>
      <c r="M13" s="1"/>
      <c r="N13" s="1"/>
    </row>
    <row r="14" spans="1:14" ht="19.5" customHeight="1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1"/>
      <c r="K14" s="1"/>
      <c r="L14" s="1"/>
      <c r="M14" s="1"/>
      <c r="N14" s="1"/>
    </row>
    <row r="15" spans="1:14" ht="15" customHeight="1" x14ac:dyDescent="0.25">
      <c r="A15" s="34"/>
      <c r="B15" s="34"/>
      <c r="C15" s="34"/>
      <c r="D15" s="32"/>
      <c r="E15" s="33"/>
      <c r="F15" s="1"/>
      <c r="G15" s="1"/>
      <c r="H15" s="1"/>
      <c r="I15" s="1"/>
      <c r="J15" s="1"/>
      <c r="K15" s="1"/>
      <c r="L15" s="1"/>
      <c r="M15" s="1"/>
      <c r="N15" s="1"/>
    </row>
    <row r="16" spans="1:14" ht="15.75" x14ac:dyDescent="0.25">
      <c r="A16" s="34"/>
      <c r="B16" s="34"/>
      <c r="C16" s="34"/>
      <c r="D16" s="32"/>
      <c r="E16" s="33"/>
      <c r="F16" s="1"/>
      <c r="G16" s="1"/>
      <c r="H16" s="1"/>
      <c r="I16" s="1"/>
      <c r="J16" s="1"/>
      <c r="K16" s="1"/>
      <c r="L16" s="1"/>
      <c r="M16" s="1"/>
      <c r="N16" s="1"/>
    </row>
    <row r="17" spans="1:8" ht="15.75" x14ac:dyDescent="0.25">
      <c r="A17" s="34"/>
      <c r="B17" s="34"/>
      <c r="C17" s="34"/>
      <c r="D17" s="32"/>
      <c r="E17" s="33"/>
      <c r="F17" s="1"/>
      <c r="G17" s="1"/>
      <c r="H17" s="1"/>
    </row>
    <row r="18" spans="1:8" ht="15.75" x14ac:dyDescent="0.25">
      <c r="A18" s="34"/>
      <c r="B18" s="34"/>
      <c r="C18" s="34"/>
      <c r="D18" s="32"/>
      <c r="E18" s="33"/>
    </row>
    <row r="19" spans="1:8" ht="18.75" customHeight="1" x14ac:dyDescent="0.25">
      <c r="A19" s="34"/>
      <c r="B19" s="34"/>
      <c r="C19" s="34"/>
      <c r="D19" s="32"/>
      <c r="E19" s="33"/>
    </row>
    <row r="20" spans="1:8" ht="15.75" x14ac:dyDescent="0.25">
      <c r="D20" s="18"/>
      <c r="E20" s="19"/>
    </row>
    <row r="21" spans="1:8" x14ac:dyDescent="0.25">
      <c r="D21" s="20"/>
      <c r="E21" s="20"/>
    </row>
    <row r="22" spans="1:8" ht="18.75" x14ac:dyDescent="0.3">
      <c r="D22" s="21"/>
      <c r="E22" s="20"/>
    </row>
  </sheetData>
  <mergeCells count="13">
    <mergeCell ref="M11:N11"/>
    <mergeCell ref="A11:D11"/>
    <mergeCell ref="H6:H9"/>
    <mergeCell ref="I6:I8"/>
    <mergeCell ref="A10:C10"/>
    <mergeCell ref="A2:I2"/>
    <mergeCell ref="A12:D12"/>
    <mergeCell ref="A13:D13"/>
    <mergeCell ref="F12:G12"/>
    <mergeCell ref="F11:G11"/>
    <mergeCell ref="E6:E8"/>
    <mergeCell ref="F6:F8"/>
    <mergeCell ref="G6:G8"/>
  </mergeCells>
  <pageMargins left="0.43307086614173229" right="0.19685039370078741" top="0.23622047244094491" bottom="0.2362204724409449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workbookViewId="0">
      <selection activeCell="D9" sqref="D9"/>
    </sheetView>
  </sheetViews>
  <sheetFormatPr defaultRowHeight="15" x14ac:dyDescent="0.25"/>
  <cols>
    <col min="1" max="1" width="6.28515625" customWidth="1"/>
    <col min="2" max="2" width="25.85546875" customWidth="1"/>
    <col min="3" max="3" width="33.5703125" customWidth="1"/>
    <col min="4" max="4" width="24.5703125" customWidth="1"/>
    <col min="5" max="5" width="21.5703125" customWidth="1"/>
    <col min="6" max="6" width="14.140625" customWidth="1"/>
  </cols>
  <sheetData>
    <row r="2" spans="1:8" ht="44.25" customHeight="1" x14ac:dyDescent="0.25">
      <c r="A2" s="113" t="s">
        <v>53</v>
      </c>
      <c r="B2" s="133"/>
      <c r="C2" s="133"/>
      <c r="D2" s="133"/>
      <c r="E2" s="133"/>
    </row>
    <row r="3" spans="1:8" ht="22.5" customHeight="1" x14ac:dyDescent="0.25"/>
    <row r="4" spans="1:8" ht="24" customHeight="1" x14ac:dyDescent="0.25">
      <c r="A4" s="134" t="s">
        <v>42</v>
      </c>
      <c r="B4" s="134" t="s">
        <v>43</v>
      </c>
      <c r="C4" s="134" t="s">
        <v>82</v>
      </c>
      <c r="D4" s="134"/>
      <c r="E4" s="135" t="s">
        <v>83</v>
      </c>
      <c r="F4" s="128" t="s">
        <v>31</v>
      </c>
      <c r="G4" s="22"/>
      <c r="H4" s="22"/>
    </row>
    <row r="5" spans="1:8" ht="24" customHeight="1" x14ac:dyDescent="0.25">
      <c r="A5" s="134"/>
      <c r="B5" s="134"/>
      <c r="C5" s="17" t="s">
        <v>44</v>
      </c>
      <c r="D5" s="17" t="s">
        <v>70</v>
      </c>
      <c r="E5" s="135"/>
      <c r="F5" s="129"/>
      <c r="G5" s="22"/>
      <c r="H5" s="22"/>
    </row>
    <row r="6" spans="1:8" ht="56.25" customHeight="1" x14ac:dyDescent="0.25">
      <c r="A6" s="14">
        <v>1</v>
      </c>
      <c r="B6" s="23" t="s">
        <v>68</v>
      </c>
      <c r="C6" s="40" t="s">
        <v>45</v>
      </c>
      <c r="D6" s="30">
        <v>4515264000</v>
      </c>
      <c r="E6" s="37" t="s">
        <v>48</v>
      </c>
      <c r="F6" s="39" t="s">
        <v>69</v>
      </c>
      <c r="G6" s="22"/>
      <c r="H6" s="22"/>
    </row>
    <row r="7" spans="1:8" ht="154.5" customHeight="1" x14ac:dyDescent="0.25">
      <c r="A7" s="136">
        <v>2</v>
      </c>
      <c r="B7" s="136" t="s">
        <v>46</v>
      </c>
      <c r="C7" s="24" t="s">
        <v>49</v>
      </c>
      <c r="D7" s="30">
        <v>10634400000</v>
      </c>
      <c r="E7" s="37" t="s">
        <v>51</v>
      </c>
      <c r="F7" s="39" t="s">
        <v>71</v>
      </c>
      <c r="G7" s="25"/>
      <c r="H7" s="22"/>
    </row>
    <row r="8" spans="1:8" ht="91.5" customHeight="1" x14ac:dyDescent="0.25">
      <c r="A8" s="136"/>
      <c r="B8" s="136"/>
      <c r="C8" s="23" t="s">
        <v>50</v>
      </c>
      <c r="D8" s="29">
        <v>5702400000</v>
      </c>
      <c r="E8" s="14" t="s">
        <v>52</v>
      </c>
      <c r="F8" s="39" t="s">
        <v>72</v>
      </c>
      <c r="G8" s="25"/>
      <c r="H8" s="22"/>
    </row>
    <row r="9" spans="1:8" ht="27" customHeight="1" x14ac:dyDescent="0.25">
      <c r="A9" s="130" t="s">
        <v>54</v>
      </c>
      <c r="B9" s="131"/>
      <c r="C9" s="132"/>
      <c r="D9" s="87">
        <f>D6+D7+D8</f>
        <v>20852064000</v>
      </c>
      <c r="E9" s="28"/>
      <c r="F9" s="28"/>
      <c r="G9" s="26"/>
      <c r="H9" s="22"/>
    </row>
    <row r="10" spans="1:8" ht="15.75" x14ac:dyDescent="0.25">
      <c r="A10" s="22"/>
      <c r="B10" s="22"/>
      <c r="C10" s="22"/>
      <c r="D10" s="22"/>
      <c r="E10" s="22"/>
      <c r="F10" s="26"/>
      <c r="G10" s="26"/>
      <c r="H10" s="26"/>
    </row>
    <row r="11" spans="1:8" ht="15.75" x14ac:dyDescent="0.25">
      <c r="A11" s="22"/>
      <c r="B11" s="22"/>
      <c r="C11" s="22"/>
      <c r="D11" s="22"/>
      <c r="E11" s="22"/>
      <c r="F11" s="26"/>
      <c r="G11" s="26"/>
      <c r="H11" s="26"/>
    </row>
    <row r="12" spans="1:8" ht="15.75" x14ac:dyDescent="0.25">
      <c r="A12" s="22"/>
      <c r="B12" s="22"/>
      <c r="C12" s="22"/>
      <c r="D12" s="27"/>
      <c r="E12" s="22"/>
      <c r="F12" s="26"/>
      <c r="G12" s="26"/>
      <c r="H12" s="26"/>
    </row>
    <row r="13" spans="1:8" ht="15.75" x14ac:dyDescent="0.25">
      <c r="A13" s="22"/>
      <c r="B13" s="22"/>
      <c r="C13" s="22"/>
      <c r="D13" s="22"/>
      <c r="E13" s="22"/>
      <c r="F13" s="26"/>
      <c r="G13" s="26"/>
      <c r="H13" s="26"/>
    </row>
    <row r="14" spans="1:8" ht="15.75" x14ac:dyDescent="0.25">
      <c r="A14" s="22"/>
      <c r="B14" s="22"/>
      <c r="C14" s="22"/>
      <c r="D14" s="22"/>
      <c r="E14" s="22"/>
      <c r="F14" s="26"/>
      <c r="G14" s="26"/>
      <c r="H14" s="26"/>
    </row>
    <row r="15" spans="1:8" ht="15.75" x14ac:dyDescent="0.25">
      <c r="A15" s="26"/>
      <c r="B15" s="26"/>
      <c r="C15" s="26"/>
      <c r="D15" s="26"/>
      <c r="E15" s="26"/>
      <c r="F15" s="26"/>
      <c r="G15" s="26"/>
      <c r="H15" s="26"/>
    </row>
    <row r="16" spans="1:8" ht="15.75" x14ac:dyDescent="0.25">
      <c r="A16" s="26"/>
      <c r="B16" s="26"/>
      <c r="C16" s="26"/>
      <c r="D16" s="26"/>
      <c r="E16" s="26"/>
      <c r="F16" s="26"/>
      <c r="G16" s="26"/>
      <c r="H16" s="26"/>
    </row>
    <row r="17" spans="1:8" ht="15.75" x14ac:dyDescent="0.25">
      <c r="A17" s="26"/>
      <c r="B17" s="26"/>
      <c r="C17" s="26"/>
      <c r="D17" s="26"/>
      <c r="E17" s="26"/>
      <c r="F17" s="26"/>
      <c r="G17" s="26"/>
      <c r="H17" s="26"/>
    </row>
    <row r="18" spans="1:8" ht="15.75" x14ac:dyDescent="0.25">
      <c r="A18" s="26"/>
      <c r="B18" s="26"/>
      <c r="C18" s="26"/>
      <c r="D18" s="26"/>
      <c r="E18" s="26"/>
      <c r="F18" s="26"/>
      <c r="G18" s="26"/>
      <c r="H18" s="26"/>
    </row>
    <row r="19" spans="1:8" ht="15.75" x14ac:dyDescent="0.25">
      <c r="A19" s="26"/>
      <c r="B19" s="26"/>
      <c r="C19" s="26"/>
      <c r="D19" s="26"/>
      <c r="E19" s="26"/>
      <c r="F19" s="26"/>
      <c r="G19" s="26"/>
      <c r="H19" s="26"/>
    </row>
    <row r="20" spans="1:8" ht="15.75" x14ac:dyDescent="0.25">
      <c r="A20" s="26"/>
      <c r="B20" s="26"/>
      <c r="C20" s="26"/>
      <c r="D20" s="26"/>
      <c r="E20" s="26"/>
      <c r="F20" s="26"/>
      <c r="G20" s="26"/>
      <c r="H20" s="26"/>
    </row>
  </sheetData>
  <mergeCells count="9">
    <mergeCell ref="F4:F5"/>
    <mergeCell ref="A9:C9"/>
    <mergeCell ref="A2:E2"/>
    <mergeCell ref="A4:A5"/>
    <mergeCell ref="B4:B5"/>
    <mergeCell ref="C4:D4"/>
    <mergeCell ref="E4:E5"/>
    <mergeCell ref="A7:A8"/>
    <mergeCell ref="B7:B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A18" workbookViewId="0">
      <selection activeCell="G16" sqref="G16"/>
    </sheetView>
  </sheetViews>
  <sheetFormatPr defaultRowHeight="15" x14ac:dyDescent="0.25"/>
  <cols>
    <col min="1" max="1" width="4.5703125" customWidth="1"/>
    <col min="2" max="2" width="70" customWidth="1"/>
    <col min="3" max="3" width="7.7109375" customWidth="1"/>
    <col min="4" max="4" width="18" customWidth="1"/>
    <col min="5" max="5" width="23.140625" customWidth="1"/>
    <col min="6" max="6" width="21.140625" customWidth="1"/>
    <col min="7" max="7" width="17.7109375" customWidth="1"/>
  </cols>
  <sheetData>
    <row r="1" spans="1:7" ht="29.25" customHeight="1" x14ac:dyDescent="0.25"/>
    <row r="2" spans="1:7" ht="22.5" customHeight="1" x14ac:dyDescent="0.25">
      <c r="A2" s="133" t="s">
        <v>97</v>
      </c>
      <c r="B2" s="133"/>
      <c r="C2" s="133"/>
      <c r="D2" s="133"/>
      <c r="E2" s="133"/>
    </row>
    <row r="3" spans="1:7" ht="14.25" customHeight="1" x14ac:dyDescent="0.25"/>
    <row r="4" spans="1:7" ht="37.5" customHeight="1" x14ac:dyDescent="0.25">
      <c r="A4" s="59" t="s">
        <v>8</v>
      </c>
      <c r="B4" s="109" t="s">
        <v>38</v>
      </c>
      <c r="C4" s="35" t="s">
        <v>6</v>
      </c>
      <c r="D4" s="35" t="s">
        <v>23</v>
      </c>
      <c r="E4" s="35" t="s">
        <v>57</v>
      </c>
      <c r="F4" s="89"/>
    </row>
    <row r="5" spans="1:7" ht="30" customHeight="1" x14ac:dyDescent="0.25">
      <c r="A5" s="90">
        <v>1</v>
      </c>
      <c r="B5" s="91" t="s">
        <v>7</v>
      </c>
      <c r="C5" s="88">
        <v>98</v>
      </c>
      <c r="D5" s="85">
        <v>2340000</v>
      </c>
      <c r="E5" s="92">
        <f>C5*2340000*12</f>
        <v>2751840000</v>
      </c>
      <c r="F5" s="89"/>
    </row>
    <row r="6" spans="1:7" ht="35.25" customHeight="1" x14ac:dyDescent="0.25">
      <c r="A6" s="90">
        <v>2</v>
      </c>
      <c r="B6" s="93" t="s">
        <v>58</v>
      </c>
      <c r="C6" s="88">
        <v>97</v>
      </c>
      <c r="D6" s="85">
        <v>2340000</v>
      </c>
      <c r="E6" s="92">
        <f>C6*2340000*12</f>
        <v>2723760000</v>
      </c>
      <c r="F6" s="89"/>
    </row>
    <row r="7" spans="1:7" ht="37.5" customHeight="1" x14ac:dyDescent="0.25">
      <c r="A7" s="90">
        <v>3</v>
      </c>
      <c r="B7" s="93" t="s">
        <v>59</v>
      </c>
      <c r="C7" s="88">
        <v>97</v>
      </c>
      <c r="D7" s="85">
        <v>2340000</v>
      </c>
      <c r="E7" s="94">
        <f>C7*2340000*12</f>
        <v>2723760000</v>
      </c>
      <c r="F7" s="89"/>
    </row>
    <row r="8" spans="1:7" ht="26.25" customHeight="1" x14ac:dyDescent="0.25">
      <c r="A8" s="90">
        <v>4</v>
      </c>
      <c r="B8" s="93" t="s">
        <v>9</v>
      </c>
      <c r="C8" s="88">
        <v>98</v>
      </c>
      <c r="D8" s="85">
        <v>2340000</v>
      </c>
      <c r="E8" s="92">
        <f>C8*2340000*12</f>
        <v>2751840000</v>
      </c>
      <c r="F8" s="89"/>
    </row>
    <row r="9" spans="1:7" ht="25.5" customHeight="1" x14ac:dyDescent="0.25">
      <c r="A9" s="137" t="s">
        <v>24</v>
      </c>
      <c r="B9" s="137"/>
      <c r="C9" s="137"/>
      <c r="D9" s="137"/>
      <c r="E9" s="95">
        <f>SUM(E5:E8)</f>
        <v>10951200000</v>
      </c>
      <c r="F9" s="89"/>
    </row>
    <row r="10" spans="1:7" ht="34.5" customHeight="1" x14ac:dyDescent="0.25">
      <c r="A10" s="110" t="s">
        <v>10</v>
      </c>
      <c r="B10" s="111" t="s">
        <v>11</v>
      </c>
      <c r="C10" s="112" t="s">
        <v>6</v>
      </c>
      <c r="D10" s="112" t="s">
        <v>23</v>
      </c>
      <c r="E10" s="112" t="s">
        <v>57</v>
      </c>
      <c r="F10" s="89"/>
    </row>
    <row r="11" spans="1:7" ht="27" customHeight="1" x14ac:dyDescent="0.25">
      <c r="A11" s="88">
        <v>1</v>
      </c>
      <c r="B11" s="96" t="s">
        <v>15</v>
      </c>
      <c r="C11" s="88">
        <v>686</v>
      </c>
      <c r="D11" s="97">
        <v>1170000</v>
      </c>
      <c r="E11" s="94">
        <f>C11*D11*12</f>
        <v>9631440000</v>
      </c>
      <c r="F11" s="89"/>
      <c r="G11" s="20"/>
    </row>
    <row r="12" spans="1:7" ht="149.25" customHeight="1" x14ac:dyDescent="0.25">
      <c r="A12" s="88">
        <v>2</v>
      </c>
      <c r="B12" s="98" t="s">
        <v>16</v>
      </c>
      <c r="C12" s="88">
        <v>418</v>
      </c>
      <c r="D12" s="99" t="s">
        <v>78</v>
      </c>
      <c r="E12" s="94">
        <v>0</v>
      </c>
      <c r="F12" s="100" t="s">
        <v>73</v>
      </c>
      <c r="G12" s="56"/>
    </row>
    <row r="13" spans="1:7" ht="33.75" customHeight="1" x14ac:dyDescent="0.25">
      <c r="A13" s="88">
        <v>3</v>
      </c>
      <c r="B13" s="98" t="s">
        <v>17</v>
      </c>
      <c r="C13" s="88">
        <v>27</v>
      </c>
      <c r="D13" s="101" t="s">
        <v>18</v>
      </c>
      <c r="E13" s="102"/>
      <c r="F13" s="89"/>
      <c r="G13" s="20"/>
    </row>
    <row r="14" spans="1:7" ht="34.5" customHeight="1" x14ac:dyDescent="0.25">
      <c r="A14" s="98"/>
      <c r="B14" s="93" t="s">
        <v>74</v>
      </c>
      <c r="C14" s="90">
        <v>12</v>
      </c>
      <c r="D14" s="103">
        <v>772000</v>
      </c>
      <c r="E14" s="94">
        <f>C14*D14*12</f>
        <v>111168000</v>
      </c>
      <c r="F14" s="89"/>
    </row>
    <row r="15" spans="1:7" ht="36.75" customHeight="1" x14ac:dyDescent="0.25">
      <c r="A15" s="98"/>
      <c r="B15" s="93" t="s">
        <v>75</v>
      </c>
      <c r="C15" s="90">
        <v>15</v>
      </c>
      <c r="D15" s="97">
        <v>690000</v>
      </c>
      <c r="E15" s="94">
        <f>C15*D15*12</f>
        <v>124200000</v>
      </c>
      <c r="F15" s="89"/>
    </row>
    <row r="16" spans="1:7" ht="35.25" customHeight="1" x14ac:dyDescent="0.25">
      <c r="A16" s="88">
        <v>4</v>
      </c>
      <c r="B16" s="98" t="s">
        <v>19</v>
      </c>
      <c r="C16" s="88">
        <v>60</v>
      </c>
      <c r="D16" s="101" t="s">
        <v>20</v>
      </c>
      <c r="E16" s="104"/>
      <c r="F16" s="89"/>
    </row>
    <row r="17" spans="1:7" ht="39.75" customHeight="1" x14ac:dyDescent="0.25">
      <c r="A17" s="88"/>
      <c r="B17" s="93" t="s">
        <v>76</v>
      </c>
      <c r="C17" s="90">
        <v>45</v>
      </c>
      <c r="D17" s="105">
        <v>579000</v>
      </c>
      <c r="E17" s="94">
        <f>C17*D17*12</f>
        <v>312660000</v>
      </c>
      <c r="F17" s="89"/>
    </row>
    <row r="18" spans="1:7" ht="34.5" customHeight="1" x14ac:dyDescent="0.25">
      <c r="A18" s="88"/>
      <c r="B18" s="93" t="s">
        <v>77</v>
      </c>
      <c r="C18" s="90">
        <v>15</v>
      </c>
      <c r="D18" s="105">
        <v>517500</v>
      </c>
      <c r="E18" s="94">
        <f>C18*D18*12</f>
        <v>93150000</v>
      </c>
      <c r="F18" s="89"/>
    </row>
    <row r="19" spans="1:7" ht="24.75" customHeight="1" x14ac:dyDescent="0.25">
      <c r="A19" s="88">
        <v>5</v>
      </c>
      <c r="B19" s="98" t="s">
        <v>27</v>
      </c>
      <c r="C19" s="88">
        <v>686</v>
      </c>
      <c r="D19" s="104"/>
      <c r="E19" s="94"/>
      <c r="F19" s="89"/>
    </row>
    <row r="20" spans="1:7" ht="23.25" customHeight="1" x14ac:dyDescent="0.25">
      <c r="A20" s="106"/>
      <c r="B20" s="91" t="s">
        <v>12</v>
      </c>
      <c r="C20" s="81">
        <v>201</v>
      </c>
      <c r="D20" s="97">
        <v>1000000</v>
      </c>
      <c r="E20" s="94">
        <f>C20*D20*12</f>
        <v>2412000000</v>
      </c>
      <c r="F20" s="107"/>
    </row>
    <row r="21" spans="1:7" ht="23.25" customHeight="1" x14ac:dyDescent="0.25">
      <c r="A21" s="106"/>
      <c r="B21" s="91" t="s">
        <v>13</v>
      </c>
      <c r="C21" s="81">
        <v>254</v>
      </c>
      <c r="D21" s="97">
        <v>800000</v>
      </c>
      <c r="E21" s="94">
        <f>C21*D21*12</f>
        <v>2438400000</v>
      </c>
      <c r="F21" s="107"/>
    </row>
    <row r="22" spans="1:7" ht="23.25" customHeight="1" x14ac:dyDescent="0.25">
      <c r="A22" s="106"/>
      <c r="B22" s="91" t="s">
        <v>14</v>
      </c>
      <c r="C22" s="81">
        <v>231</v>
      </c>
      <c r="D22" s="105">
        <v>600000</v>
      </c>
      <c r="E22" s="92">
        <f>C22*D22*12</f>
        <v>1663200000</v>
      </c>
      <c r="F22" s="107"/>
    </row>
    <row r="23" spans="1:7" ht="27" customHeight="1" x14ac:dyDescent="0.25">
      <c r="A23" s="140" t="s">
        <v>29</v>
      </c>
      <c r="B23" s="141"/>
      <c r="C23" s="141"/>
      <c r="D23" s="142"/>
      <c r="E23" s="108">
        <f>SUM(E11:E22)</f>
        <v>16786218000</v>
      </c>
      <c r="F23" s="107"/>
    </row>
    <row r="24" spans="1:7" ht="25.5" customHeight="1" x14ac:dyDescent="0.25">
      <c r="A24" s="140" t="s">
        <v>30</v>
      </c>
      <c r="B24" s="141"/>
      <c r="C24" s="141"/>
      <c r="D24" s="142"/>
      <c r="E24" s="108">
        <f>E9+E23</f>
        <v>27737418000</v>
      </c>
      <c r="F24" s="107"/>
    </row>
    <row r="25" spans="1:7" ht="99.75" customHeight="1" x14ac:dyDescent="0.25">
      <c r="A25" s="143" t="s">
        <v>84</v>
      </c>
      <c r="B25" s="144"/>
      <c r="C25" s="144"/>
      <c r="D25" s="144"/>
      <c r="E25" s="144"/>
      <c r="F25" s="107"/>
    </row>
    <row r="26" spans="1:7" ht="16.5" hidden="1" customHeight="1" x14ac:dyDescent="0.25">
      <c r="A26" s="9"/>
      <c r="B26" s="10"/>
      <c r="C26" s="9"/>
      <c r="D26" s="11"/>
      <c r="E26" s="12"/>
      <c r="F26" s="3"/>
    </row>
    <row r="27" spans="1:7" ht="24" customHeight="1" x14ac:dyDescent="0.25">
      <c r="A27" s="9"/>
      <c r="B27" s="10"/>
      <c r="C27" s="9"/>
      <c r="D27" s="11"/>
      <c r="E27" s="12"/>
      <c r="F27" s="3"/>
    </row>
    <row r="28" spans="1:7" ht="25.5" customHeight="1" x14ac:dyDescent="0.25">
      <c r="A28" s="9"/>
      <c r="B28" s="10"/>
      <c r="C28" s="9"/>
      <c r="D28" s="11"/>
      <c r="E28" s="12"/>
      <c r="F28" s="5"/>
    </row>
    <row r="29" spans="1:7" ht="24" customHeight="1" x14ac:dyDescent="0.25">
      <c r="A29" s="9"/>
      <c r="B29" s="10"/>
      <c r="C29" s="9"/>
      <c r="D29" s="11"/>
      <c r="E29" s="12"/>
      <c r="F29" s="3"/>
    </row>
    <row r="30" spans="1:7" ht="22.5" customHeight="1" x14ac:dyDescent="0.25">
      <c r="A30" s="138"/>
      <c r="B30" s="138"/>
      <c r="C30" s="138"/>
      <c r="D30" s="138"/>
      <c r="E30" s="13"/>
      <c r="F30" s="139"/>
      <c r="G30" s="139"/>
    </row>
    <row r="31" spans="1:7" ht="20.25" customHeight="1" x14ac:dyDescent="0.25">
      <c r="A31" s="31"/>
      <c r="B31" s="31"/>
      <c r="C31" s="31"/>
      <c r="D31" s="31"/>
      <c r="E31" s="13"/>
      <c r="F31" s="7"/>
    </row>
    <row r="32" spans="1:7" ht="29.25" customHeight="1" x14ac:dyDescent="0.25">
      <c r="B32" s="6"/>
      <c r="F32" s="3"/>
    </row>
    <row r="33" spans="2:7" ht="24" customHeight="1" x14ac:dyDescent="0.25">
      <c r="B33" s="1"/>
      <c r="C33" s="15"/>
      <c r="F33" s="3"/>
    </row>
    <row r="34" spans="2:7" ht="30" customHeight="1" x14ac:dyDescent="0.25">
      <c r="B34" s="1"/>
      <c r="C34" s="15"/>
      <c r="F34" s="3"/>
    </row>
    <row r="35" spans="2:7" ht="26.25" customHeight="1" x14ac:dyDescent="0.25">
      <c r="F35" s="3"/>
    </row>
    <row r="36" spans="2:7" ht="19.5" customHeight="1" x14ac:dyDescent="0.25">
      <c r="F36" s="3"/>
    </row>
    <row r="37" spans="2:7" ht="19.5" customHeight="1" x14ac:dyDescent="0.25"/>
    <row r="38" spans="2:7" ht="21" customHeight="1" x14ac:dyDescent="0.25"/>
    <row r="39" spans="2:7" ht="19.5" customHeight="1" x14ac:dyDescent="0.25"/>
    <row r="40" spans="2:7" ht="21" customHeight="1" x14ac:dyDescent="0.25"/>
    <row r="41" spans="2:7" ht="23.25" customHeight="1" x14ac:dyDescent="0.25"/>
    <row r="42" spans="2:7" ht="39" customHeight="1" x14ac:dyDescent="0.25"/>
    <row r="43" spans="2:7" x14ac:dyDescent="0.25">
      <c r="F43" s="7"/>
      <c r="G43" s="8"/>
    </row>
    <row r="73" spans="2:3" x14ac:dyDescent="0.25">
      <c r="B73" s="6" t="s">
        <v>28</v>
      </c>
    </row>
    <row r="74" spans="2:3" x14ac:dyDescent="0.25">
      <c r="B74" s="2" t="s">
        <v>21</v>
      </c>
      <c r="C74" s="4">
        <v>3640000</v>
      </c>
    </row>
    <row r="75" spans="2:3" x14ac:dyDescent="0.25">
      <c r="B75" s="2" t="s">
        <v>22</v>
      </c>
      <c r="C75" s="4">
        <v>3250000</v>
      </c>
    </row>
  </sheetData>
  <mergeCells count="7">
    <mergeCell ref="A9:D9"/>
    <mergeCell ref="A30:D30"/>
    <mergeCell ref="A2:E2"/>
    <mergeCell ref="F30:G30"/>
    <mergeCell ref="A23:D23"/>
    <mergeCell ref="A24:D24"/>
    <mergeCell ref="A25:E25"/>
  </mergeCells>
  <pageMargins left="0.9055118110236221" right="0.19685039370078741" top="0.55118110236220474" bottom="0.23622047244094491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I13" sqref="I13"/>
    </sheetView>
  </sheetViews>
  <sheetFormatPr defaultRowHeight="15" x14ac:dyDescent="0.25"/>
  <cols>
    <col min="1" max="1" width="4.85546875" customWidth="1"/>
    <col min="2" max="2" width="50.28515625" customWidth="1"/>
    <col min="3" max="3" width="22.28515625" customWidth="1"/>
    <col min="4" max="4" width="20.5703125" customWidth="1"/>
    <col min="5" max="5" width="30.42578125" customWidth="1"/>
  </cols>
  <sheetData>
    <row r="1" spans="1:5" ht="19.5" customHeight="1" x14ac:dyDescent="0.25"/>
    <row r="2" spans="1:5" ht="42" customHeight="1" x14ac:dyDescent="0.25">
      <c r="A2" s="113" t="s">
        <v>79</v>
      </c>
      <c r="B2" s="133"/>
      <c r="C2" s="133"/>
      <c r="D2" s="133"/>
      <c r="E2" s="133"/>
    </row>
    <row r="3" spans="1:5" ht="14.25" customHeight="1" x14ac:dyDescent="0.25"/>
    <row r="4" spans="1:5" ht="26.25" customHeight="1" x14ac:dyDescent="0.25">
      <c r="A4" s="149" t="s">
        <v>4</v>
      </c>
      <c r="B4" s="149" t="s">
        <v>33</v>
      </c>
      <c r="C4" s="147" t="s">
        <v>47</v>
      </c>
      <c r="D4" s="148"/>
      <c r="E4" s="151" t="s">
        <v>64</v>
      </c>
    </row>
    <row r="5" spans="1:5" ht="38.25" customHeight="1" x14ac:dyDescent="0.25">
      <c r="A5" s="150"/>
      <c r="B5" s="150"/>
      <c r="C5" s="51" t="s">
        <v>62</v>
      </c>
      <c r="D5" s="51" t="s">
        <v>63</v>
      </c>
      <c r="E5" s="152"/>
    </row>
    <row r="6" spans="1:5" ht="35.25" customHeight="1" x14ac:dyDescent="0.25">
      <c r="A6" s="36" t="s">
        <v>8</v>
      </c>
      <c r="B6" s="41" t="s">
        <v>56</v>
      </c>
      <c r="C6" s="42">
        <f>C7+C8</f>
        <v>159550560000</v>
      </c>
      <c r="D6" s="42">
        <f>SUM(D7:D8)</f>
        <v>155422800000</v>
      </c>
      <c r="E6" s="35" t="s">
        <v>88</v>
      </c>
    </row>
    <row r="7" spans="1:5" ht="45" customHeight="1" x14ac:dyDescent="0.25">
      <c r="A7" s="43">
        <v>1</v>
      </c>
      <c r="B7" s="44" t="s">
        <v>37</v>
      </c>
      <c r="C7" s="45">
        <v>55851120000</v>
      </c>
      <c r="D7" s="54">
        <v>50965200000</v>
      </c>
      <c r="E7" s="55" t="s">
        <v>89</v>
      </c>
    </row>
    <row r="8" spans="1:5" ht="39" customHeight="1" x14ac:dyDescent="0.25">
      <c r="A8" s="43">
        <v>2</v>
      </c>
      <c r="B8" s="44" t="s">
        <v>36</v>
      </c>
      <c r="C8" s="45">
        <v>103699440000</v>
      </c>
      <c r="D8" s="54">
        <v>104457600000</v>
      </c>
      <c r="E8" s="38" t="s">
        <v>65</v>
      </c>
    </row>
    <row r="9" spans="1:5" ht="30.75" customHeight="1" x14ac:dyDescent="0.25">
      <c r="A9" s="36" t="s">
        <v>10</v>
      </c>
      <c r="B9" s="41" t="s">
        <v>55</v>
      </c>
      <c r="C9" s="42">
        <f>SUM(C10:C14)</f>
        <v>80189004000</v>
      </c>
      <c r="D9" s="42">
        <f>SUM(D10:D14)</f>
        <v>76669482000</v>
      </c>
      <c r="E9" s="35" t="s">
        <v>87</v>
      </c>
    </row>
    <row r="10" spans="1:5" ht="44.25" customHeight="1" x14ac:dyDescent="0.25">
      <c r="A10" s="43">
        <v>3</v>
      </c>
      <c r="B10" s="52" t="s">
        <v>80</v>
      </c>
      <c r="C10" s="45">
        <v>14831568000</v>
      </c>
      <c r="D10" s="54">
        <v>20852064000</v>
      </c>
      <c r="E10" s="38" t="s">
        <v>66</v>
      </c>
    </row>
    <row r="11" spans="1:5" ht="33.75" customHeight="1" x14ac:dyDescent="0.25">
      <c r="A11" s="43">
        <v>4</v>
      </c>
      <c r="B11" s="44" t="s">
        <v>60</v>
      </c>
      <c r="C11" s="45">
        <v>7073400000</v>
      </c>
      <c r="D11" s="54">
        <v>10951200000</v>
      </c>
      <c r="E11" s="53" t="s">
        <v>98</v>
      </c>
    </row>
    <row r="12" spans="1:5" ht="66" customHeight="1" x14ac:dyDescent="0.25">
      <c r="A12" s="43">
        <v>5</v>
      </c>
      <c r="B12" s="52" t="s">
        <v>81</v>
      </c>
      <c r="C12" s="45">
        <v>36978036000</v>
      </c>
      <c r="D12" s="57">
        <v>16786218000</v>
      </c>
      <c r="E12" s="38" t="s">
        <v>86</v>
      </c>
    </row>
    <row r="13" spans="1:5" ht="28.5" customHeight="1" x14ac:dyDescent="0.25">
      <c r="A13" s="43">
        <v>6</v>
      </c>
      <c r="B13" s="44" t="s">
        <v>35</v>
      </c>
      <c r="C13" s="45">
        <v>12426000000</v>
      </c>
      <c r="D13" s="46">
        <f>160000000*98</f>
        <v>15680000000</v>
      </c>
      <c r="E13" s="38" t="s">
        <v>66</v>
      </c>
    </row>
    <row r="14" spans="1:5" ht="30.75" customHeight="1" x14ac:dyDescent="0.25">
      <c r="A14" s="47">
        <v>7</v>
      </c>
      <c r="B14" s="44" t="s">
        <v>34</v>
      </c>
      <c r="C14" s="45">
        <v>8880000000</v>
      </c>
      <c r="D14" s="45">
        <v>12400000000</v>
      </c>
      <c r="E14" s="38" t="s">
        <v>66</v>
      </c>
    </row>
    <row r="15" spans="1:5" ht="39" customHeight="1" x14ac:dyDescent="0.25">
      <c r="A15" s="145" t="s">
        <v>67</v>
      </c>
      <c r="B15" s="146"/>
      <c r="C15" s="48">
        <f>C6+C9</f>
        <v>239739564000</v>
      </c>
      <c r="D15" s="42">
        <f>D6+D9</f>
        <v>232092282000</v>
      </c>
      <c r="E15" s="58" t="s">
        <v>85</v>
      </c>
    </row>
    <row r="17" spans="3:5" ht="16.5" x14ac:dyDescent="0.25">
      <c r="D17" s="49"/>
      <c r="E17" s="50"/>
    </row>
    <row r="18" spans="3:5" x14ac:dyDescent="0.25">
      <c r="C18" s="16"/>
    </row>
    <row r="20" spans="3:5" x14ac:dyDescent="0.25">
      <c r="D20" s="16"/>
    </row>
    <row r="21" spans="3:5" ht="18.75" customHeight="1" x14ac:dyDescent="0.25"/>
    <row r="22" spans="3:5" ht="23.25" customHeight="1" x14ac:dyDescent="0.25">
      <c r="C22" s="16"/>
    </row>
  </sheetData>
  <mergeCells count="6">
    <mergeCell ref="A2:E2"/>
    <mergeCell ref="A15:B15"/>
    <mergeCell ref="C4:D4"/>
    <mergeCell ref="A4:A5"/>
    <mergeCell ref="B4:B5"/>
    <mergeCell ref="E4:E5"/>
  </mergeCells>
  <pageMargins left="0.9055118110236221" right="0.23622047244094491" top="0.35433070866141736" bottom="0.23622047244094491" header="3.937007874015748E-2" footer="3.937007874015748E-2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D7437A-9EDC-46F9-A956-E0DE06CEBF80}"/>
</file>

<file path=customXml/itemProps2.xml><?xml version="1.0" encoding="utf-8"?>
<ds:datastoreItem xmlns:ds="http://schemas.openxmlformats.org/officeDocument/2006/customXml" ds:itemID="{F702CFDE-8AF3-4D55-AC5E-4A9AE731CCA2}"/>
</file>

<file path=customXml/itemProps3.xml><?xml version="1.0" encoding="utf-8"?>
<ds:datastoreItem xmlns:ds="http://schemas.openxmlformats.org/officeDocument/2006/customXml" ds:itemID="{B1314D35-77A7-4EBF-827F-978B8644E5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Chi KCT; Chi hoạt động </vt:lpstr>
      <vt:lpstr>Ng trực tiếp hđ thôn, tổ</vt:lpstr>
      <vt:lpstr>Người thực hiện nvu khác</vt:lpstr>
      <vt:lpstr>Dự kiến tổng kinh phí NQ mới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2025-01-13T08:54:39Z</cp:lastPrinted>
  <dcterms:created xsi:type="dcterms:W3CDTF">2023-07-18T08:44:13Z</dcterms:created>
  <dcterms:modified xsi:type="dcterms:W3CDTF">2025-01-15T08:56:29Z</dcterms:modified>
</cp:coreProperties>
</file>